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<sst xmlns="http://schemas.openxmlformats.org/spreadsheetml/2006/main" count="58" uniqueCount="56">
  <si>
    <t>Отчет ООО УК "Приволжское ПЖРУ" о финансовом состоянии и затратах</t>
  </si>
  <si>
    <t>на многоквартирный дом за 2013 г. по адресу: ул. Шверника, 24</t>
  </si>
  <si>
    <t>Площадь</t>
  </si>
  <si>
    <t>кв.м.</t>
  </si>
  <si>
    <t>Кол-во квартир</t>
  </si>
  <si>
    <t>кв</t>
  </si>
  <si>
    <t>Кол-во проживающих</t>
  </si>
  <si>
    <t>чел.</t>
  </si>
  <si>
    <t>№ п/п</t>
  </si>
  <si>
    <t>Виды услуг</t>
  </si>
  <si>
    <t>Сальдо  на 01.01.2013 г.</t>
  </si>
  <si>
    <t>Начислено</t>
  </si>
  <si>
    <t>Поступило</t>
  </si>
  <si>
    <t>Сальдо  на 01.01.2014 г.</t>
  </si>
  <si>
    <t>1</t>
  </si>
  <si>
    <t>Содержание жилья</t>
  </si>
  <si>
    <t>2</t>
  </si>
  <si>
    <t>Текущий ремонт</t>
  </si>
  <si>
    <t>3</t>
  </si>
  <si>
    <t>Электроэнергия</t>
  </si>
  <si>
    <t>4</t>
  </si>
  <si>
    <t>ТО ППА</t>
  </si>
  <si>
    <t>ИТОГО</t>
  </si>
  <si>
    <t>кроме того реклама,ТВ (2010-2013 гг.)</t>
  </si>
  <si>
    <t>ВСЕГО  ПОСТУПЛЕНИЙ</t>
  </si>
  <si>
    <t>СОДЕРЖАНИЕ ЖИЛЬЯ, в т.ч.:</t>
  </si>
  <si>
    <t>Затраты за  2013 год с НДС (руб.)</t>
  </si>
  <si>
    <t>Затраты на 1 кв.м. в мес. (руб.)</t>
  </si>
  <si>
    <t>Вывоз ТБО</t>
  </si>
  <si>
    <t>Вывоз КГО</t>
  </si>
  <si>
    <t>Обслуживание лифтов</t>
  </si>
  <si>
    <t>Уборка территории (ручная и механизированная)</t>
  </si>
  <si>
    <t>Уборка м/провода</t>
  </si>
  <si>
    <t>Электросети (МОП)</t>
  </si>
  <si>
    <r>
      <t>Услуги сторонних организаций (</t>
    </r>
    <r>
      <rPr>
        <sz val="9"/>
        <rFont val="Arial"/>
        <family val="2"/>
      </rPr>
      <t xml:space="preserve"> дератизация, дезинсекция, вентканалы и пр.)</t>
    </r>
  </si>
  <si>
    <t>Расходы связанные с начислением и предоставлением платежных документов, содержанием информационных систем, истребованием задолженности</t>
  </si>
  <si>
    <t>Содержание УК</t>
  </si>
  <si>
    <t>Содержание тех.службы УК (в т.ч.АДС, электрики, сантехники)</t>
  </si>
  <si>
    <t>ОСТАТОК ДЕНЕЖНЫХ СРЕДСТВ  НА ТЕКУЩИЙ РЕМОНТ НА 01.01.2013 г</t>
  </si>
  <si>
    <t>ПОСТУПЛЕНИЕ ПО СТАТЬЕ "ТЕКУЩИЙ РЕМОНТ" ЗА 2013 г.</t>
  </si>
  <si>
    <t>ВЫПОЛНЕНО РАБОТ ПО СТАТЬЕ "ТЕКУЩИЙ РЕМОНТ" ЗА 2013 г.</t>
  </si>
  <si>
    <t>ОСТАТОК ДЕНЕЖНЫХ СРЕДСТВ  НА ТЕКУЩИЙ РЕМОНТ НА 01.01.2014 г</t>
  </si>
  <si>
    <t>Расшифровка статьи расхода  по текущему ремонту за  2013 год</t>
  </si>
  <si>
    <t>Наименование работ</t>
  </si>
  <si>
    <t xml:space="preserve">Сумма </t>
  </si>
  <si>
    <t>Ремонт лестничной клетки (2 под.)</t>
  </si>
  <si>
    <t>Установка общедомового прибора учета (1 узел)</t>
  </si>
  <si>
    <t>Ремонт лифта (2 под.)</t>
  </si>
  <si>
    <t>Ремонт кровли</t>
  </si>
  <si>
    <t>Ремонт системы центрального отопления</t>
  </si>
  <si>
    <t>Ремонт системы канализации</t>
  </si>
  <si>
    <t>Итого:</t>
  </si>
  <si>
    <t>Исп.:</t>
  </si>
  <si>
    <t>Гришина А.П</t>
  </si>
  <si>
    <t>Богданова М.В.</t>
  </si>
  <si>
    <t>Каськова Е.В.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</si>
</sst>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19]General"/>
    <numFmt numFmtId="181" formatCode="#,##0.00&quot;   &quot;"/>
    <numFmt numFmtId="182" formatCode="#,##0.00&quot;р.&quot;"/>
    <numFmt numFmtId="183" formatCode="[$-419]#,##0.00"/>
    <numFmt numFmtId="184" formatCode="#,##0.00_р_."/>
    <numFmt numFmtId="185" formatCode="#,##0.00&quot; &quot;;&quot;-&quot;#,##0.00&quot; &quot;"/>
    <numFmt numFmtId="186" formatCode="#,##0.00_ ;\-#,##0.00\ "/>
  </numFmts>
  <fonts count="8">
    <font>
      <sz val="10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2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80" fontId="1" fillId="0" borderId="0" xfId="15" applyFont="1" applyFill="1" applyBorder="1" applyAlignment="1">
      <alignment horizontal="center"/>
      <protection/>
    </xf>
    <xf numFmtId="180" fontId="3" fillId="0" borderId="0" xfId="15" applyFont="1" applyFill="1">
      <alignment/>
      <protection/>
    </xf>
    <xf numFmtId="180" fontId="4" fillId="0" borderId="0" xfId="15" applyFont="1" applyFill="1" applyBorder="1" applyAlignment="1">
      <alignment horizontal="center"/>
      <protection/>
    </xf>
    <xf numFmtId="180" fontId="4" fillId="0" borderId="0" xfId="15" applyFont="1" applyFill="1" applyAlignment="1">
      <alignment horizontal="left"/>
      <protection/>
    </xf>
    <xf numFmtId="4" fontId="4" fillId="0" borderId="0" xfId="15" applyNumberFormat="1" applyFont="1" applyFill="1">
      <alignment/>
      <protection/>
    </xf>
    <xf numFmtId="180" fontId="4" fillId="0" borderId="0" xfId="15" applyFont="1" applyFill="1">
      <alignment/>
      <protection/>
    </xf>
    <xf numFmtId="180" fontId="4" fillId="0" borderId="0" xfId="15" applyFont="1" applyFill="1" applyAlignment="1">
      <alignment/>
      <protection/>
    </xf>
    <xf numFmtId="4" fontId="4" fillId="0" borderId="1" xfId="15" applyNumberFormat="1" applyFont="1" applyFill="1" applyBorder="1" applyAlignment="1">
      <alignment horizontal="center" vertical="center" wrapText="1"/>
      <protection/>
    </xf>
    <xf numFmtId="180" fontId="4" fillId="0" borderId="1" xfId="15" applyFont="1" applyFill="1" applyBorder="1" applyAlignment="1">
      <alignment horizontal="center" vertical="center"/>
      <protection/>
    </xf>
    <xf numFmtId="180" fontId="4" fillId="0" borderId="1" xfId="15" applyFont="1" applyFill="1" applyBorder="1" applyAlignment="1">
      <alignment horizontal="center" vertical="center" wrapText="1"/>
      <protection/>
    </xf>
    <xf numFmtId="4" fontId="3" fillId="0" borderId="0" xfId="15" applyNumberFormat="1" applyFont="1" applyFill="1">
      <alignment/>
      <protection/>
    </xf>
    <xf numFmtId="180" fontId="3" fillId="0" borderId="1" xfId="15" applyFont="1" applyFill="1" applyBorder="1" applyAlignment="1">
      <alignment horizontal="center"/>
      <protection/>
    </xf>
    <xf numFmtId="180" fontId="3" fillId="0" borderId="1" xfId="15" applyFont="1" applyFill="1" applyBorder="1">
      <alignment/>
      <protection/>
    </xf>
    <xf numFmtId="4" fontId="0" fillId="0" borderId="1" xfId="0" applyNumberFormat="1" applyFont="1" applyFill="1" applyBorder="1" applyAlignment="1">
      <alignment horizontal="center" vertical="center"/>
    </xf>
    <xf numFmtId="4" fontId="3" fillId="0" borderId="1" xfId="15" applyNumberFormat="1" applyFont="1" applyFill="1" applyBorder="1" applyAlignment="1">
      <alignment horizontal="center" vertical="center"/>
      <protection/>
    </xf>
    <xf numFmtId="181" fontId="3" fillId="0" borderId="1" xfId="15" applyNumberFormat="1" applyFont="1" applyFill="1" applyBorder="1" applyAlignment="1">
      <alignment horizontal="center" vertical="center"/>
      <protection/>
    </xf>
    <xf numFmtId="180" fontId="4" fillId="0" borderId="1" xfId="15" applyFont="1" applyFill="1" applyBorder="1" applyAlignment="1">
      <alignment horizontal="center"/>
      <protection/>
    </xf>
    <xf numFmtId="180" fontId="3" fillId="0" borderId="1" xfId="15" applyFont="1" applyFill="1" applyBorder="1" applyAlignment="1">
      <alignment horizontal="left"/>
      <protection/>
    </xf>
    <xf numFmtId="4" fontId="3" fillId="0" borderId="2" xfId="15" applyNumberFormat="1" applyFont="1" applyFill="1" applyBorder="1" applyAlignment="1">
      <alignment horizontal="center" vertical="center"/>
      <protection/>
    </xf>
    <xf numFmtId="180" fontId="5" fillId="0" borderId="0" xfId="15" applyFont="1" applyFill="1" applyBorder="1" applyAlignment="1">
      <alignment horizontal="center"/>
      <protection/>
    </xf>
    <xf numFmtId="2" fontId="5" fillId="0" borderId="0" xfId="15" applyNumberFormat="1" applyFont="1" applyFill="1" applyBorder="1">
      <alignment/>
      <protection/>
    </xf>
    <xf numFmtId="180" fontId="5" fillId="0" borderId="0" xfId="15" applyFont="1" applyFill="1" applyBorder="1">
      <alignment/>
      <protection/>
    </xf>
    <xf numFmtId="4" fontId="5" fillId="0" borderId="0" xfId="15" applyNumberFormat="1" applyFont="1" applyFill="1" applyBorder="1">
      <alignment/>
      <protection/>
    </xf>
    <xf numFmtId="180" fontId="5" fillId="0" borderId="0" xfId="15" applyFont="1" applyFill="1">
      <alignment/>
      <protection/>
    </xf>
    <xf numFmtId="182" fontId="6" fillId="0" borderId="0" xfId="15" applyNumberFormat="1" applyFont="1" applyFill="1" applyBorder="1" applyAlignment="1">
      <alignment horizontal="center"/>
      <protection/>
    </xf>
    <xf numFmtId="180" fontId="4" fillId="0" borderId="0" xfId="15" applyFont="1" applyFill="1" applyBorder="1">
      <alignment/>
      <protection/>
    </xf>
    <xf numFmtId="10" fontId="4" fillId="0" borderId="0" xfId="15" applyNumberFormat="1" applyFont="1" applyFill="1">
      <alignment/>
      <protection/>
    </xf>
    <xf numFmtId="182" fontId="3" fillId="0" borderId="0" xfId="15" applyNumberFormat="1" applyFont="1" applyFill="1">
      <alignment/>
      <protection/>
    </xf>
    <xf numFmtId="182" fontId="4" fillId="0" borderId="0" xfId="15" applyNumberFormat="1" applyFont="1" applyFill="1">
      <alignment/>
      <protection/>
    </xf>
    <xf numFmtId="180" fontId="3" fillId="0" borderId="1" xfId="15" applyFont="1" applyFill="1" applyBorder="1" applyAlignment="1">
      <alignment horizontal="center" vertical="center" wrapText="1"/>
      <protection/>
    </xf>
    <xf numFmtId="180" fontId="1" fillId="0" borderId="1" xfId="15" applyFont="1" applyFill="1" applyBorder="1" applyAlignment="1">
      <alignment horizontal="center" vertical="center"/>
      <protection/>
    </xf>
    <xf numFmtId="182" fontId="1" fillId="0" borderId="1" xfId="15" applyNumberFormat="1" applyFont="1" applyFill="1" applyBorder="1" applyAlignment="1">
      <alignment horizontal="center" vertical="center" wrapText="1"/>
      <protection/>
    </xf>
    <xf numFmtId="183" fontId="1" fillId="0" borderId="1" xfId="15" applyNumberFormat="1" applyFont="1" applyFill="1" applyBorder="1" applyAlignment="1">
      <alignment horizontal="center" vertical="center"/>
      <protection/>
    </xf>
    <xf numFmtId="2" fontId="1" fillId="0" borderId="1" xfId="15" applyNumberFormat="1" applyFont="1" applyFill="1" applyBorder="1" applyAlignment="1">
      <alignment horizontal="center" vertical="center"/>
      <protection/>
    </xf>
    <xf numFmtId="180" fontId="3" fillId="0" borderId="1" xfId="15" applyFont="1" applyFill="1" applyBorder="1" applyAlignment="1">
      <alignment horizontal="center" vertical="center"/>
      <protection/>
    </xf>
    <xf numFmtId="184" fontId="3" fillId="0" borderId="1" xfId="15" applyNumberFormat="1" applyFont="1" applyFill="1" applyBorder="1">
      <alignment/>
      <protection/>
    </xf>
    <xf numFmtId="0" fontId="0" fillId="0" borderId="1" xfId="0" applyFont="1" applyFill="1" applyBorder="1" applyAlignment="1">
      <alignment horizontal="left" wrapText="1"/>
    </xf>
    <xf numFmtId="180" fontId="3" fillId="0" borderId="1" xfId="15" applyFont="1" applyFill="1" applyBorder="1" applyAlignment="1">
      <alignment horizontal="left" wrapText="1"/>
      <protection/>
    </xf>
    <xf numFmtId="184" fontId="3" fillId="0" borderId="1" xfId="15" applyNumberFormat="1" applyFont="1" applyFill="1" applyBorder="1" applyAlignment="1">
      <alignment vertical="top"/>
      <protection/>
    </xf>
    <xf numFmtId="8" fontId="4" fillId="0" borderId="0" xfId="15" applyNumberFormat="1" applyFont="1" applyFill="1">
      <alignment/>
      <protection/>
    </xf>
    <xf numFmtId="180" fontId="1" fillId="0" borderId="0" xfId="15" applyFont="1" applyFill="1" applyBorder="1" applyAlignment="1">
      <alignment/>
      <protection/>
    </xf>
    <xf numFmtId="180" fontId="1" fillId="0" borderId="0" xfId="15" applyFont="1" applyFill="1" applyBorder="1">
      <alignment/>
      <protection/>
    </xf>
    <xf numFmtId="185" fontId="1" fillId="0" borderId="0" xfId="15" applyNumberFormat="1" applyFont="1" applyFill="1" applyBorder="1" applyAlignment="1">
      <alignment horizontal="center" vertical="center"/>
      <protection/>
    </xf>
    <xf numFmtId="180" fontId="1" fillId="0" borderId="3" xfId="15" applyFont="1" applyFill="1" applyBorder="1" applyAlignment="1">
      <alignment/>
      <protection/>
    </xf>
    <xf numFmtId="180" fontId="1" fillId="0" borderId="3" xfId="15" applyFont="1" applyFill="1" applyBorder="1">
      <alignment/>
      <protection/>
    </xf>
    <xf numFmtId="183" fontId="1" fillId="0" borderId="3" xfId="15" applyNumberFormat="1" applyFont="1" applyFill="1" applyBorder="1" applyAlignment="1">
      <alignment horizontal="center" vertical="center"/>
      <protection/>
    </xf>
    <xf numFmtId="180" fontId="1" fillId="0" borderId="0" xfId="15" applyFont="1" applyFill="1">
      <alignment/>
      <protection/>
    </xf>
    <xf numFmtId="183" fontId="1" fillId="0" borderId="0" xfId="15" applyNumberFormat="1" applyFont="1" applyFill="1" applyAlignment="1">
      <alignment horizontal="center" vertical="center"/>
      <protection/>
    </xf>
    <xf numFmtId="186" fontId="4" fillId="0" borderId="0" xfId="15" applyNumberFormat="1" applyFont="1" applyFill="1">
      <alignment/>
      <protection/>
    </xf>
    <xf numFmtId="180" fontId="4" fillId="0" borderId="0" xfId="15" applyFont="1" applyFill="1" applyBorder="1">
      <alignment/>
      <protection/>
    </xf>
    <xf numFmtId="180" fontId="4" fillId="0" borderId="4" xfId="15" applyFont="1" applyFill="1" applyBorder="1" applyAlignment="1">
      <alignment horizontal="center" wrapText="1"/>
      <protection/>
    </xf>
    <xf numFmtId="180" fontId="4" fillId="0" borderId="4" xfId="15" applyFont="1" applyFill="1" applyBorder="1" applyAlignment="1">
      <alignment horizontal="left"/>
      <protection/>
    </xf>
    <xf numFmtId="180" fontId="4" fillId="0" borderId="4" xfId="15" applyFont="1" applyFill="1" applyBorder="1" applyAlignment="1">
      <alignment horizontal="center"/>
      <protection/>
    </xf>
    <xf numFmtId="180" fontId="3" fillId="0" borderId="4" xfId="15" applyFont="1" applyFill="1" applyBorder="1" applyAlignment="1">
      <alignment horizontal="center" wrapText="1"/>
      <protection/>
    </xf>
    <xf numFmtId="180" fontId="3" fillId="0" borderId="5" xfId="15" applyFont="1" applyFill="1" applyBorder="1" applyAlignment="1">
      <alignment horizontal="left"/>
      <protection/>
    </xf>
    <xf numFmtId="180" fontId="4" fillId="0" borderId="6" xfId="15" applyFont="1" applyFill="1" applyBorder="1" applyAlignment="1">
      <alignment horizontal="left"/>
      <protection/>
    </xf>
    <xf numFmtId="180" fontId="4" fillId="0" borderId="7" xfId="15" applyFont="1" applyFill="1" applyBorder="1" applyAlignment="1">
      <alignment horizontal="left"/>
      <protection/>
    </xf>
    <xf numFmtId="4" fontId="0" fillId="0" borderId="4" xfId="15" applyNumberFormat="1" applyFont="1" applyFill="1" applyBorder="1" applyAlignment="1">
      <alignment horizontal="center"/>
      <protection/>
    </xf>
    <xf numFmtId="180" fontId="3" fillId="0" borderId="4" xfId="15" applyFont="1" applyFill="1" applyBorder="1" applyAlignment="1">
      <alignment horizontal="left"/>
      <protection/>
    </xf>
    <xf numFmtId="180" fontId="0" fillId="0" borderId="5" xfId="15" applyFont="1" applyFill="1" applyBorder="1" applyAlignment="1">
      <alignment horizontal="left"/>
      <protection/>
    </xf>
    <xf numFmtId="180" fontId="0" fillId="0" borderId="6" xfId="15" applyFont="1" applyFill="1" applyBorder="1" applyAlignment="1">
      <alignment horizontal="left"/>
      <protection/>
    </xf>
    <xf numFmtId="180" fontId="0" fillId="0" borderId="7" xfId="15" applyFont="1" applyFill="1" applyBorder="1" applyAlignment="1">
      <alignment horizontal="left"/>
      <protection/>
    </xf>
    <xf numFmtId="180" fontId="4" fillId="0" borderId="5" xfId="15" applyFont="1" applyFill="1" applyBorder="1">
      <alignment/>
      <protection/>
    </xf>
    <xf numFmtId="4" fontId="4" fillId="0" borderId="4" xfId="15" applyNumberFormat="1" applyFont="1" applyFill="1" applyBorder="1" applyAlignment="1">
      <alignment horizontal="center"/>
      <protection/>
    </xf>
    <xf numFmtId="180" fontId="3" fillId="0" borderId="0" xfId="15" applyFont="1" applyFill="1" applyBorder="1">
      <alignment/>
      <protection/>
    </xf>
    <xf numFmtId="4" fontId="3" fillId="0" borderId="0" xfId="15" applyNumberFormat="1" applyFont="1" applyFill="1" applyBorder="1" applyAlignment="1">
      <alignment/>
      <protection/>
    </xf>
    <xf numFmtId="180" fontId="3" fillId="0" borderId="0" xfId="15" applyFont="1" applyFill="1" applyBorder="1" applyAlignment="1">
      <alignment horizontal="left"/>
      <protection/>
    </xf>
  </cellXfs>
  <cellStyles count="7">
    <cellStyle name="Normal" xfId="0"/>
    <cellStyle name="Excel Built-in Normal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>
      <selection activeCell="A1" sqref="A1:IV16384"/>
    </sheetView>
  </sheetViews>
  <sheetFormatPr defaultColWidth="19.8515625" defaultRowHeight="15" customHeight="1"/>
  <cols>
    <col min="1" max="1" width="7.57421875" style="2" customWidth="1"/>
    <col min="2" max="2" width="23.00390625" style="2" customWidth="1"/>
    <col min="3" max="3" width="18.140625" style="2" customWidth="1"/>
    <col min="4" max="4" width="18.00390625" style="2" customWidth="1"/>
    <col min="5" max="5" width="16.421875" style="2" customWidth="1"/>
    <col min="6" max="6" width="18.140625" style="2" customWidth="1"/>
    <col min="7" max="7" width="11.140625" style="2" customWidth="1"/>
    <col min="8" max="16384" width="19.8515625" style="2" customWidth="1"/>
  </cols>
  <sheetData>
    <row r="1" spans="1:6" ht="15" customHeight="1">
      <c r="A1" s="1" t="s">
        <v>0</v>
      </c>
      <c r="B1" s="1"/>
      <c r="C1" s="1"/>
      <c r="D1" s="1"/>
      <c r="E1" s="1"/>
      <c r="F1" s="1"/>
    </row>
    <row r="2" spans="1:6" ht="15" customHeight="1">
      <c r="A2" s="3" t="s">
        <v>1</v>
      </c>
      <c r="B2" s="3"/>
      <c r="C2" s="3"/>
      <c r="D2" s="3"/>
      <c r="E2" s="3"/>
      <c r="F2" s="3"/>
    </row>
    <row r="4" spans="2:4" ht="15" customHeight="1">
      <c r="B4" s="4" t="s">
        <v>2</v>
      </c>
      <c r="C4" s="5">
        <v>5724.1</v>
      </c>
      <c r="D4" s="4" t="s">
        <v>3</v>
      </c>
    </row>
    <row r="5" spans="2:4" ht="15" customHeight="1">
      <c r="B5" s="6" t="s">
        <v>4</v>
      </c>
      <c r="C5" s="7">
        <v>96</v>
      </c>
      <c r="D5" s="7" t="s">
        <v>5</v>
      </c>
    </row>
    <row r="6" spans="2:6" ht="15" customHeight="1">
      <c r="B6" s="6" t="s">
        <v>6</v>
      </c>
      <c r="C6" s="6">
        <v>264</v>
      </c>
      <c r="D6" s="6" t="s">
        <v>7</v>
      </c>
      <c r="E6" s="6"/>
      <c r="F6" s="6"/>
    </row>
    <row r="8" spans="1:10" ht="15" customHeight="1">
      <c r="A8" s="8" t="s">
        <v>8</v>
      </c>
      <c r="B8" s="9" t="s">
        <v>9</v>
      </c>
      <c r="C8" s="10" t="s">
        <v>10</v>
      </c>
      <c r="D8" s="9" t="s">
        <v>11</v>
      </c>
      <c r="E8" s="10" t="s">
        <v>12</v>
      </c>
      <c r="F8" s="10" t="s">
        <v>13</v>
      </c>
      <c r="J8" s="11"/>
    </row>
    <row r="9" spans="1:6" ht="15" customHeight="1">
      <c r="A9" s="8"/>
      <c r="B9" s="9"/>
      <c r="C9" s="10"/>
      <c r="D9" s="9"/>
      <c r="E9" s="10"/>
      <c r="F9" s="10"/>
    </row>
    <row r="10" spans="1:6" ht="15" customHeight="1">
      <c r="A10" s="12" t="s">
        <v>14</v>
      </c>
      <c r="B10" s="13" t="s">
        <v>15</v>
      </c>
      <c r="C10" s="14">
        <v>128801.69</v>
      </c>
      <c r="D10" s="15">
        <f>732055.21+229250.76</f>
        <v>961305.97</v>
      </c>
      <c r="E10" s="15">
        <f>702551.71+244517.12</f>
        <v>947068.83</v>
      </c>
      <c r="F10" s="16">
        <f>C10+D10-E10</f>
        <v>143038.82999999996</v>
      </c>
    </row>
    <row r="11" spans="1:6" ht="15" customHeight="1">
      <c r="A11" s="12" t="s">
        <v>16</v>
      </c>
      <c r="B11" s="13" t="s">
        <v>17</v>
      </c>
      <c r="C11" s="14">
        <v>49619.94</v>
      </c>
      <c r="D11" s="15">
        <f>293871.45+101927.97</f>
        <v>395799.42000000004</v>
      </c>
      <c r="E11" s="15">
        <f>275939.8+106929.04</f>
        <v>382868.83999999997</v>
      </c>
      <c r="F11" s="16">
        <f>C11+D11-E11</f>
        <v>62550.52000000008</v>
      </c>
    </row>
    <row r="12" spans="1:6" ht="15" customHeight="1">
      <c r="A12" s="12" t="s">
        <v>18</v>
      </c>
      <c r="B12" s="13" t="s">
        <v>19</v>
      </c>
      <c r="C12" s="14">
        <v>0</v>
      </c>
      <c r="D12" s="15">
        <f>36793.13+27324.8</f>
        <v>64117.92999999999</v>
      </c>
      <c r="E12" s="15">
        <f>20145.92+29187.02</f>
        <v>49332.94</v>
      </c>
      <c r="F12" s="16">
        <f>C12+D12-E12</f>
        <v>14784.98999999999</v>
      </c>
    </row>
    <row r="13" spans="1:6" ht="15" customHeight="1">
      <c r="A13" s="12" t="s">
        <v>20</v>
      </c>
      <c r="B13" s="13" t="s">
        <v>21</v>
      </c>
      <c r="C13" s="14">
        <v>5815.45</v>
      </c>
      <c r="D13" s="15">
        <f>34688.43+12020.61</f>
        <v>46709.04</v>
      </c>
      <c r="E13" s="15">
        <f>32566.91+12643.8</f>
        <v>45210.71</v>
      </c>
      <c r="F13" s="16">
        <f>C13+D13-E13</f>
        <v>7313.779999999999</v>
      </c>
    </row>
    <row r="14" spans="1:6" ht="15" customHeight="1">
      <c r="A14" s="17" t="s">
        <v>22</v>
      </c>
      <c r="B14" s="17"/>
      <c r="C14" s="15">
        <f>SUM(C10:C13)</f>
        <v>184237.08000000002</v>
      </c>
      <c r="D14" s="15">
        <f>SUM(D10:D13)</f>
        <v>1467932.36</v>
      </c>
      <c r="E14" s="15">
        <f>SUM(E10:E13)</f>
        <v>1424481.3199999998</v>
      </c>
      <c r="F14" s="15">
        <f>SUM(F10:F13)</f>
        <v>227688.12000000002</v>
      </c>
    </row>
    <row r="15" spans="1:6" ht="15" customHeight="1">
      <c r="A15" s="18" t="s">
        <v>23</v>
      </c>
      <c r="B15" s="18"/>
      <c r="C15" s="18"/>
      <c r="D15" s="19"/>
      <c r="E15" s="19">
        <f>26938.1+12669.53+6034</f>
        <v>45641.63</v>
      </c>
      <c r="F15" s="19"/>
    </row>
    <row r="16" spans="1:8" s="24" customFormat="1" ht="15" customHeight="1">
      <c r="A16" s="20"/>
      <c r="B16" s="20"/>
      <c r="C16" s="21"/>
      <c r="D16" s="22"/>
      <c r="E16" s="21"/>
      <c r="F16" s="23"/>
      <c r="G16" s="2"/>
      <c r="H16" s="2"/>
    </row>
    <row r="17" spans="5:8" s="24" customFormat="1" ht="15" customHeight="1">
      <c r="E17" s="25"/>
      <c r="F17" s="25"/>
      <c r="G17" s="2"/>
      <c r="H17" s="2"/>
    </row>
    <row r="18" spans="1:6" ht="15" customHeight="1">
      <c r="A18" s="26" t="s">
        <v>24</v>
      </c>
      <c r="B18" s="26"/>
      <c r="C18" s="27">
        <f>E14/D14</f>
        <v>0.9703998350441704</v>
      </c>
      <c r="D18" s="28"/>
      <c r="E18" s="5">
        <f>E14</f>
        <v>1424481.3199999998</v>
      </c>
      <c r="F18" s="29"/>
    </row>
    <row r="19" spans="1:6" ht="15" customHeight="1">
      <c r="A19" s="6"/>
      <c r="B19" s="6"/>
      <c r="C19" s="27"/>
      <c r="D19" s="28"/>
      <c r="E19" s="29"/>
      <c r="F19" s="29"/>
    </row>
    <row r="20" spans="1:6" ht="31.5" customHeight="1">
      <c r="A20" s="30" t="s">
        <v>8</v>
      </c>
      <c r="B20" s="31" t="s">
        <v>25</v>
      </c>
      <c r="C20" s="31"/>
      <c r="D20" s="31"/>
      <c r="E20" s="32" t="s">
        <v>26</v>
      </c>
      <c r="F20" s="32" t="s">
        <v>27</v>
      </c>
    </row>
    <row r="21" spans="1:6" ht="15" customHeight="1">
      <c r="A21" s="30"/>
      <c r="B21" s="31"/>
      <c r="C21" s="31"/>
      <c r="D21" s="31"/>
      <c r="E21" s="33">
        <f>SUM(E22:E31)</f>
        <v>961305.97</v>
      </c>
      <c r="F21" s="34">
        <f>SUM(F22:F31)</f>
        <v>13.99500896793091</v>
      </c>
    </row>
    <row r="22" spans="1:6" ht="15" customHeight="1">
      <c r="A22" s="35">
        <v>1</v>
      </c>
      <c r="B22" s="18" t="s">
        <v>28</v>
      </c>
      <c r="C22" s="18"/>
      <c r="D22" s="18"/>
      <c r="E22" s="36">
        <f>(106121.48+100)*1.06-1500</f>
        <v>111094.7688</v>
      </c>
      <c r="F22" s="16">
        <f>E22/$C$4/12</f>
        <v>1.6173542390943554</v>
      </c>
    </row>
    <row r="23" spans="1:6" ht="15" customHeight="1">
      <c r="A23" s="35">
        <v>2</v>
      </c>
      <c r="B23" s="18" t="s">
        <v>29</v>
      </c>
      <c r="C23" s="18"/>
      <c r="D23" s="18"/>
      <c r="E23" s="36">
        <f>(71090.65+1000)*1.06-1000</f>
        <v>75416.08899999999</v>
      </c>
      <c r="F23" s="16">
        <f aca="true" t="shared" si="0" ref="F23:F31">E23/$C$4/12</f>
        <v>1.0979322659166213</v>
      </c>
    </row>
    <row r="24" spans="1:6" ht="15" customHeight="1">
      <c r="A24" s="35">
        <v>3</v>
      </c>
      <c r="B24" s="18" t="s">
        <v>30</v>
      </c>
      <c r="C24" s="18"/>
      <c r="D24" s="18"/>
      <c r="E24" s="36">
        <f>1150*4*1.18+(2796.49+91.34)*4*12*1.18</f>
        <v>168994.6912</v>
      </c>
      <c r="F24" s="16">
        <f t="shared" si="0"/>
        <v>2.46028038177763</v>
      </c>
    </row>
    <row r="25" spans="1:6" ht="15" customHeight="1">
      <c r="A25" s="35">
        <v>4</v>
      </c>
      <c r="B25" s="37" t="s">
        <v>31</v>
      </c>
      <c r="C25" s="37"/>
      <c r="D25" s="37"/>
      <c r="E25" s="36">
        <f>((3.03*C4*12+8000)*1.0305-3200)*1.06-6000</f>
        <v>226691.39972308002</v>
      </c>
      <c r="F25" s="16">
        <f t="shared" si="0"/>
        <v>3.3002480699015275</v>
      </c>
    </row>
    <row r="26" spans="1:6" ht="15" customHeight="1">
      <c r="A26" s="35">
        <v>5</v>
      </c>
      <c r="B26" s="38" t="s">
        <v>32</v>
      </c>
      <c r="C26" s="38"/>
      <c r="D26" s="38"/>
      <c r="E26" s="36">
        <f>((1.21*C4*12+3000)*1.0305+8000)*1.06-3500</f>
        <v>99044.83134156</v>
      </c>
      <c r="F26" s="16">
        <f t="shared" si="0"/>
        <v>1.4419272802938454</v>
      </c>
    </row>
    <row r="27" spans="1:6" ht="15" customHeight="1">
      <c r="A27" s="35">
        <v>6</v>
      </c>
      <c r="B27" s="18" t="s">
        <v>33</v>
      </c>
      <c r="C27" s="18"/>
      <c r="D27" s="18"/>
      <c r="E27" s="36">
        <v>59174.25</v>
      </c>
      <c r="F27" s="16">
        <f t="shared" si="0"/>
        <v>0.8614782236508796</v>
      </c>
    </row>
    <row r="28" spans="1:6" ht="28.5" customHeight="1">
      <c r="A28" s="35">
        <v>7</v>
      </c>
      <c r="B28" s="37" t="s">
        <v>34</v>
      </c>
      <c r="C28" s="37"/>
      <c r="D28" s="37"/>
      <c r="E28" s="36">
        <f>0.18*C4*12</f>
        <v>12364.056</v>
      </c>
      <c r="F28" s="16">
        <f t="shared" si="0"/>
        <v>0.18000000000000002</v>
      </c>
    </row>
    <row r="29" spans="1:6" ht="42.75" customHeight="1">
      <c r="A29" s="35">
        <v>8</v>
      </c>
      <c r="B29" s="37" t="s">
        <v>35</v>
      </c>
      <c r="C29" s="37"/>
      <c r="D29" s="37"/>
      <c r="E29" s="36">
        <f>E14*0.025+12000</f>
        <v>47612.032999999996</v>
      </c>
      <c r="F29" s="16">
        <f t="shared" si="0"/>
        <v>0.6931516599407184</v>
      </c>
    </row>
    <row r="30" spans="1:6" ht="15" customHeight="1">
      <c r="A30" s="35">
        <v>9</v>
      </c>
      <c r="B30" s="18" t="s">
        <v>36</v>
      </c>
      <c r="C30" s="18"/>
      <c r="D30" s="18"/>
      <c r="E30" s="36">
        <f>D10-E22-E23-E24-E25-E26-E27-E28-E29-E31</f>
        <v>27202.06064695996</v>
      </c>
      <c r="F30" s="16">
        <f t="shared" si="0"/>
        <v>0.39601655932752106</v>
      </c>
    </row>
    <row r="31" spans="1:6" ht="15" customHeight="1">
      <c r="A31" s="35">
        <v>10</v>
      </c>
      <c r="B31" s="38" t="s">
        <v>37</v>
      </c>
      <c r="C31" s="38"/>
      <c r="D31" s="38"/>
      <c r="E31" s="39">
        <f>((1.9*C4*12-11000)*1.0305-2200)*1.06+5500</f>
        <v>133711.79028840002</v>
      </c>
      <c r="F31" s="16">
        <f t="shared" si="0"/>
        <v>1.9466202880278125</v>
      </c>
    </row>
    <row r="32" spans="3:6" ht="15" customHeight="1">
      <c r="C32" s="6"/>
      <c r="D32" s="6"/>
      <c r="E32" s="40"/>
      <c r="F32" s="40"/>
    </row>
    <row r="33" spans="3:6" ht="15" customHeight="1">
      <c r="C33" s="6"/>
      <c r="D33" s="6"/>
      <c r="E33" s="40"/>
      <c r="F33" s="40"/>
    </row>
    <row r="34" spans="1:6" ht="15" customHeight="1">
      <c r="A34" s="41" t="s">
        <v>38</v>
      </c>
      <c r="B34" s="41"/>
      <c r="C34" s="41"/>
      <c r="D34" s="42"/>
      <c r="E34" s="43">
        <v>47773.53</v>
      </c>
      <c r="F34" s="40"/>
    </row>
    <row r="35" spans="1:6" ht="15" customHeight="1">
      <c r="A35" s="41" t="s">
        <v>39</v>
      </c>
      <c r="B35" s="41"/>
      <c r="C35" s="41"/>
      <c r="D35" s="42"/>
      <c r="E35" s="43">
        <f>E11</f>
        <v>382868.83999999997</v>
      </c>
      <c r="F35" s="40"/>
    </row>
    <row r="36" spans="1:6" ht="15" customHeight="1" thickBot="1">
      <c r="A36" s="44" t="s">
        <v>40</v>
      </c>
      <c r="B36" s="45"/>
      <c r="C36" s="45"/>
      <c r="D36" s="45"/>
      <c r="E36" s="46">
        <f>F48</f>
        <v>1117172.79</v>
      </c>
      <c r="F36" s="5"/>
    </row>
    <row r="37" spans="1:5" ht="15" customHeight="1">
      <c r="A37" s="41" t="s">
        <v>41</v>
      </c>
      <c r="B37" s="47"/>
      <c r="C37" s="47"/>
      <c r="D37" s="47"/>
      <c r="E37" s="48">
        <f>E34+E35-E36</f>
        <v>-686530.42</v>
      </c>
    </row>
    <row r="38" spans="1:5" ht="15" customHeight="1">
      <c r="A38" s="7"/>
      <c r="B38" s="7"/>
      <c r="C38" s="7"/>
      <c r="E38" s="49"/>
    </row>
    <row r="39" spans="1:6" ht="15" customHeight="1">
      <c r="A39" s="1" t="s">
        <v>42</v>
      </c>
      <c r="B39" s="1"/>
      <c r="C39" s="1"/>
      <c r="D39" s="1"/>
      <c r="E39" s="1"/>
      <c r="F39" s="1"/>
    </row>
    <row r="40" spans="1:6" ht="15" customHeight="1">
      <c r="A40" s="50"/>
      <c r="B40" s="50"/>
      <c r="C40" s="50"/>
      <c r="D40" s="50"/>
      <c r="E40" s="50"/>
      <c r="F40" s="50"/>
    </row>
    <row r="41" spans="1:6" ht="15" customHeight="1">
      <c r="A41" s="51" t="s">
        <v>8</v>
      </c>
      <c r="B41" s="52" t="s">
        <v>43</v>
      </c>
      <c r="C41" s="52"/>
      <c r="D41" s="52"/>
      <c r="E41" s="52"/>
      <c r="F41" s="53" t="s">
        <v>44</v>
      </c>
    </row>
    <row r="42" spans="1:6" ht="15" customHeight="1">
      <c r="A42" s="54">
        <v>1</v>
      </c>
      <c r="B42" s="55" t="s">
        <v>45</v>
      </c>
      <c r="C42" s="56"/>
      <c r="D42" s="56"/>
      <c r="E42" s="57"/>
      <c r="F42" s="58">
        <v>967745.99</v>
      </c>
    </row>
    <row r="43" spans="1:6" ht="15" customHeight="1">
      <c r="A43" s="54">
        <v>2</v>
      </c>
      <c r="B43" s="55" t="s">
        <v>46</v>
      </c>
      <c r="C43" s="56"/>
      <c r="D43" s="56"/>
      <c r="E43" s="57"/>
      <c r="F43" s="58">
        <v>106087.2</v>
      </c>
    </row>
    <row r="44" spans="1:6" ht="15" customHeight="1">
      <c r="A44" s="54">
        <v>3</v>
      </c>
      <c r="B44" s="55" t="s">
        <v>47</v>
      </c>
      <c r="C44" s="56"/>
      <c r="D44" s="56"/>
      <c r="E44" s="57"/>
      <c r="F44" s="58">
        <v>19659.56</v>
      </c>
    </row>
    <row r="45" spans="1:6" ht="15" customHeight="1">
      <c r="A45" s="54">
        <v>4</v>
      </c>
      <c r="B45" s="55" t="s">
        <v>48</v>
      </c>
      <c r="C45" s="56"/>
      <c r="D45" s="56"/>
      <c r="E45" s="57"/>
      <c r="F45" s="58">
        <v>2408.46</v>
      </c>
    </row>
    <row r="46" spans="1:6" ht="15" customHeight="1">
      <c r="A46" s="54">
        <v>5</v>
      </c>
      <c r="B46" s="59" t="s">
        <v>49</v>
      </c>
      <c r="C46" s="59"/>
      <c r="D46" s="59"/>
      <c r="E46" s="59"/>
      <c r="F46" s="58">
        <v>16480.25</v>
      </c>
    </row>
    <row r="47" spans="1:6" ht="15" customHeight="1">
      <c r="A47" s="54">
        <v>6</v>
      </c>
      <c r="B47" s="60" t="s">
        <v>50</v>
      </c>
      <c r="C47" s="61"/>
      <c r="D47" s="61"/>
      <c r="E47" s="62"/>
      <c r="F47" s="58">
        <v>4791.33</v>
      </c>
    </row>
    <row r="48" spans="1:6" ht="15" customHeight="1">
      <c r="A48" s="63" t="s">
        <v>51</v>
      </c>
      <c r="B48" s="63"/>
      <c r="C48" s="63"/>
      <c r="D48" s="63"/>
      <c r="E48" s="63"/>
      <c r="F48" s="64">
        <f>SUM(F42:F47)</f>
        <v>1117172.79</v>
      </c>
    </row>
    <row r="49" spans="1:6" ht="15" customHeight="1">
      <c r="A49" s="50"/>
      <c r="B49" s="50"/>
      <c r="C49" s="50"/>
      <c r="D49" s="50"/>
      <c r="E49" s="50"/>
      <c r="F49" s="50"/>
    </row>
    <row r="50" spans="1:6" ht="15" customHeight="1">
      <c r="A50" s="50"/>
      <c r="B50" s="50"/>
      <c r="C50" s="50"/>
      <c r="D50" s="50"/>
      <c r="E50" s="50"/>
      <c r="F50" s="50"/>
    </row>
    <row r="51" spans="2:6" ht="15" customHeight="1">
      <c r="B51" s="65"/>
      <c r="C51" s="66"/>
      <c r="D51" s="50"/>
      <c r="E51" s="50"/>
      <c r="F51" s="50"/>
    </row>
    <row r="52" spans="1:6" ht="15" customHeight="1">
      <c r="A52" s="65" t="s">
        <v>52</v>
      </c>
      <c r="B52" s="67" t="s">
        <v>53</v>
      </c>
      <c r="C52" s="66"/>
      <c r="D52" s="50"/>
      <c r="E52" s="50"/>
      <c r="F52" s="50"/>
    </row>
    <row r="53" spans="1:3" ht="15" customHeight="1">
      <c r="A53" s="50"/>
      <c r="B53" s="2" t="s">
        <v>54</v>
      </c>
      <c r="C53" s="66"/>
    </row>
    <row r="54" spans="1:3" ht="15" customHeight="1">
      <c r="A54" s="50"/>
      <c r="B54" s="67" t="s">
        <v>55</v>
      </c>
      <c r="C54" s="66"/>
    </row>
    <row r="55" spans="2:3" ht="15" customHeight="1">
      <c r="B55" s="65"/>
      <c r="C55" s="66"/>
    </row>
    <row r="59" ht="15" customHeight="1">
      <c r="C59" s="11"/>
    </row>
  </sheetData>
  <mergeCells count="29">
    <mergeCell ref="A48:E48"/>
    <mergeCell ref="A39:F39"/>
    <mergeCell ref="B41:E41"/>
    <mergeCell ref="B46:E46"/>
    <mergeCell ref="B47:E47"/>
    <mergeCell ref="B28:D28"/>
    <mergeCell ref="B29:D29"/>
    <mergeCell ref="B30:D30"/>
    <mergeCell ref="B31:D31"/>
    <mergeCell ref="B24:D24"/>
    <mergeCell ref="B25:D25"/>
    <mergeCell ref="B26:D26"/>
    <mergeCell ref="B27:D27"/>
    <mergeCell ref="A20:A21"/>
    <mergeCell ref="B20:D21"/>
    <mergeCell ref="B22:D22"/>
    <mergeCell ref="B23:D23"/>
    <mergeCell ref="A14:B14"/>
    <mergeCell ref="A15:C15"/>
    <mergeCell ref="A16:B16"/>
    <mergeCell ref="A18:B18"/>
    <mergeCell ref="A1:F1"/>
    <mergeCell ref="A2:F2"/>
    <mergeCell ref="A8:A9"/>
    <mergeCell ref="B8:B9"/>
    <mergeCell ref="C8:C9"/>
    <mergeCell ref="D8:D9"/>
    <mergeCell ref="E8:E9"/>
    <mergeCell ref="F8:F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2014-03-07T09:38:22Z</dcterms:modified>
  <cp:category/>
  <cp:version/>
  <cp:contentType/>
  <cp:contentStatus/>
</cp:coreProperties>
</file>